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ristenokMI\Desktop\zoom\ответы на вопросы 2022\18.10.2022 она оно\"/>
    </mc:Choice>
  </mc:AlternateContent>
  <bookViews>
    <workbookView xWindow="0" yWindow="0" windowWidth="20490" windowHeight="9045"/>
  </bookViews>
  <sheets>
    <sheet name="Лист1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6" l="1"/>
  <c r="AQ34" i="6" l="1"/>
  <c r="AQ33" i="6"/>
  <c r="AR25" i="6"/>
  <c r="AK35" i="6"/>
  <c r="AK34" i="6"/>
  <c r="AL25" i="6"/>
  <c r="AM24" i="6" l="1"/>
  <c r="AH31" i="6"/>
  <c r="AH30" i="6"/>
  <c r="AH16" i="6"/>
  <c r="AH15" i="6"/>
  <c r="AD31" i="6"/>
  <c r="AD30" i="6"/>
  <c r="AC31" i="6"/>
  <c r="AC30" i="6"/>
  <c r="X31" i="6"/>
  <c r="W30" i="6"/>
  <c r="W31" i="6"/>
  <c r="Q31" i="6"/>
  <c r="P31" i="6"/>
  <c r="P30" i="6"/>
  <c r="M31" i="6"/>
  <c r="L31" i="6"/>
  <c r="AB16" i="6"/>
  <c r="AB15" i="6"/>
  <c r="V16" i="6"/>
  <c r="V15" i="6"/>
  <c r="P16" i="6"/>
  <c r="P15" i="6"/>
  <c r="M7" i="6"/>
  <c r="M6" i="6"/>
  <c r="M5" i="6"/>
  <c r="M4" i="6"/>
  <c r="J16" i="6"/>
  <c r="AD32" i="6" l="1"/>
  <c r="AC32" i="6"/>
  <c r="AG22" i="6"/>
  <c r="AE22" i="6"/>
  <c r="AC22" i="6"/>
  <c r="AB22" i="6"/>
  <c r="AF21" i="6"/>
  <c r="AF20" i="6"/>
  <c r="AF19" i="6"/>
  <c r="AF18" i="6"/>
  <c r="AF17" i="6"/>
  <c r="AG19" i="6"/>
  <c r="AG14" i="6"/>
  <c r="AD21" i="6"/>
  <c r="AD20" i="6"/>
  <c r="AD18" i="6"/>
  <c r="AD17" i="6"/>
  <c r="AD16" i="6"/>
  <c r="AD22" i="6" s="1"/>
  <c r="AD15" i="6"/>
  <c r="AF15" i="6" s="1"/>
  <c r="AE14" i="6"/>
  <c r="AE19" i="6"/>
  <c r="AD33" i="6" l="1"/>
  <c r="AE33" i="6" s="1"/>
  <c r="AF16" i="6"/>
  <c r="AF22" i="6" s="1"/>
  <c r="AF23" i="6" s="1"/>
  <c r="AS31" i="6"/>
  <c r="X18" i="6"/>
  <c r="X17" i="6"/>
  <c r="Z17" i="6" s="1"/>
  <c r="Z18" i="6"/>
  <c r="W22" i="6"/>
  <c r="AA14" i="6"/>
  <c r="AA22" i="6" s="1"/>
  <c r="Y14" i="6"/>
  <c r="Y22" i="6" s="1"/>
  <c r="F17" i="6"/>
  <c r="H17" i="6" s="1"/>
  <c r="AP18" i="6"/>
  <c r="AR18" i="6" s="1"/>
  <c r="AP17" i="6"/>
  <c r="AR17" i="6" s="1"/>
  <c r="AJ18" i="6"/>
  <c r="AL18" i="6" s="1"/>
  <c r="AJ17" i="6"/>
  <c r="AL17" i="6" s="1"/>
  <c r="G32" i="6"/>
  <c r="R18" i="6"/>
  <c r="T18" i="6" s="1"/>
  <c r="R17" i="6"/>
  <c r="T17" i="6" s="1"/>
  <c r="L18" i="6"/>
  <c r="N18" i="6" s="1"/>
  <c r="L17" i="6"/>
  <c r="N17" i="6" s="1"/>
  <c r="F18" i="6"/>
  <c r="F31" i="6" s="1"/>
  <c r="AN32" i="6"/>
  <c r="AI31" i="6"/>
  <c r="AI32" i="6" s="1"/>
  <c r="O23" i="6"/>
  <c r="AO22" i="6"/>
  <c r="AI22" i="6"/>
  <c r="Q22" i="6"/>
  <c r="K22" i="6"/>
  <c r="E22" i="6"/>
  <c r="D22" i="6"/>
  <c r="O18" i="6"/>
  <c r="I18" i="6"/>
  <c r="AM16" i="6"/>
  <c r="AJ16" i="6"/>
  <c r="AL16" i="6" s="1"/>
  <c r="U16" i="6"/>
  <c r="O16" i="6"/>
  <c r="L16" i="6"/>
  <c r="N16" i="6" s="1"/>
  <c r="I16" i="6"/>
  <c r="F16" i="6"/>
  <c r="H16" i="6" s="1"/>
  <c r="AP15" i="6"/>
  <c r="O15" i="6"/>
  <c r="F15" i="6"/>
  <c r="AQ14" i="6"/>
  <c r="AS14" i="6" s="1"/>
  <c r="AS22" i="6" s="1"/>
  <c r="AK14" i="6"/>
  <c r="AK22" i="6" s="1"/>
  <c r="S14" i="6"/>
  <c r="U14" i="6" s="1"/>
  <c r="N14" i="6"/>
  <c r="M14" i="6"/>
  <c r="O14" i="6" s="1"/>
  <c r="H14" i="6"/>
  <c r="G14" i="6"/>
  <c r="J10" i="6"/>
  <c r="F10" i="6"/>
  <c r="M3" i="6"/>
  <c r="M2" i="6"/>
  <c r="AT30" i="6" l="1"/>
  <c r="AT32" i="6" s="1"/>
  <c r="X16" i="6"/>
  <c r="Z16" i="6" s="1"/>
  <c r="AS30" i="6"/>
  <c r="AS32" i="6" s="1"/>
  <c r="AT33" i="6" s="1"/>
  <c r="AU33" i="6" s="1"/>
  <c r="X32" i="6"/>
  <c r="F30" i="6"/>
  <c r="L30" i="6" s="1"/>
  <c r="AP22" i="6"/>
  <c r="H18" i="6"/>
  <c r="M32" i="6"/>
  <c r="AH32" i="6"/>
  <c r="AI33" i="6" s="1"/>
  <c r="AJ33" i="6" s="1"/>
  <c r="F32" i="6"/>
  <c r="G33" i="6" s="1"/>
  <c r="H33" i="6" s="1"/>
  <c r="U22" i="6"/>
  <c r="F22" i="6"/>
  <c r="O22" i="6"/>
  <c r="M22" i="6"/>
  <c r="G22" i="6"/>
  <c r="AM14" i="6"/>
  <c r="AM22" i="6" s="1"/>
  <c r="H15" i="6"/>
  <c r="H22" i="6" s="1"/>
  <c r="AR15" i="6"/>
  <c r="AR22" i="6" s="1"/>
  <c r="AR23" i="6" s="1"/>
  <c r="AS24" i="6" s="1"/>
  <c r="R16" i="6"/>
  <c r="T16" i="6" s="1"/>
  <c r="AN16" i="6"/>
  <c r="AN22" i="6" s="1"/>
  <c r="I14" i="6"/>
  <c r="I22" i="6" s="1"/>
  <c r="J15" i="6"/>
  <c r="S22" i="6"/>
  <c r="AQ22" i="6"/>
  <c r="Q32" i="6" l="1"/>
  <c r="H25" i="6"/>
  <c r="J33" i="6" s="1"/>
  <c r="R15" i="6"/>
  <c r="R22" i="6" s="1"/>
  <c r="P22" i="6"/>
  <c r="L15" i="6"/>
  <c r="J22" i="6"/>
  <c r="AJ15" i="6"/>
  <c r="AH22" i="6"/>
  <c r="V22" i="6" l="1"/>
  <c r="X15" i="6"/>
  <c r="P32" i="6"/>
  <c r="Q33" i="6" s="1"/>
  <c r="R33" i="6" s="1"/>
  <c r="T15" i="6"/>
  <c r="T22" i="6" s="1"/>
  <c r="U24" i="6" s="1"/>
  <c r="AJ22" i="6"/>
  <c r="AL15" i="6"/>
  <c r="AL22" i="6" s="1"/>
  <c r="T23" i="6"/>
  <c r="L22" i="6"/>
  <c r="N15" i="6"/>
  <c r="N22" i="6" s="1"/>
  <c r="N23" i="6" s="1"/>
  <c r="L32" i="6"/>
  <c r="Z15" i="6" l="1"/>
  <c r="Z22" i="6" s="1"/>
  <c r="Z23" i="6" s="1"/>
  <c r="W32" i="6"/>
  <c r="X33" i="6" s="1"/>
  <c r="Y33" i="6" s="1"/>
  <c r="X22" i="6"/>
  <c r="M33" i="6"/>
  <c r="N33" i="6" s="1"/>
  <c r="AL23" i="6"/>
  <c r="O24" i="6"/>
  <c r="T25" i="6" s="1"/>
  <c r="Z25" i="6" l="1"/>
  <c r="V33" i="6" s="1"/>
  <c r="AF25" i="6"/>
  <c r="AF33" i="6" s="1"/>
  <c r="S33" i="6"/>
  <c r="N25" i="6"/>
  <c r="K33" i="6" s="1"/>
  <c r="J34" i="6"/>
  <c r="J35" i="6"/>
  <c r="AK33" i="6"/>
  <c r="K35" i="6" l="1"/>
  <c r="S35" i="6" s="1"/>
  <c r="K34" i="6"/>
  <c r="S34" i="6" s="1"/>
  <c r="V34" i="6" l="1"/>
  <c r="AF34" i="6" s="1"/>
  <c r="AQ35" i="6"/>
  <c r="V35" i="6"/>
  <c r="AF35" i="6" s="1"/>
</calcChain>
</file>

<file path=xl/sharedStrings.xml><?xml version="1.0" encoding="utf-8"?>
<sst xmlns="http://schemas.openxmlformats.org/spreadsheetml/2006/main" count="130" uniqueCount="60">
  <si>
    <t xml:space="preserve">счет </t>
  </si>
  <si>
    <t>П</t>
  </si>
  <si>
    <t>остатки на счетах</t>
  </si>
  <si>
    <t>дт</t>
  </si>
  <si>
    <t>кт</t>
  </si>
  <si>
    <t>сумма</t>
  </si>
  <si>
    <t>проводка</t>
  </si>
  <si>
    <t>ВР-налогооблагаемая</t>
  </si>
  <si>
    <t>ВР-вычитаемая</t>
  </si>
  <si>
    <t>доходы</t>
  </si>
  <si>
    <t>дельта</t>
  </si>
  <si>
    <t>ОНО</t>
  </si>
  <si>
    <t>ОНА</t>
  </si>
  <si>
    <t>ИТОГО</t>
  </si>
  <si>
    <t>А</t>
  </si>
  <si>
    <t>контролька</t>
  </si>
  <si>
    <t>в проводку</t>
  </si>
  <si>
    <t>остаток на 31.01.2022-БУ</t>
  </si>
  <si>
    <t>остаток на 31.01.2022-НУ</t>
  </si>
  <si>
    <t>остаток на 28.02.2022-БУ</t>
  </si>
  <si>
    <t>остаток на 28.02.2022-НУ</t>
  </si>
  <si>
    <t>остаток на 31.12.2023-БУ</t>
  </si>
  <si>
    <t>остаток на 31.12.2023-НУ</t>
  </si>
  <si>
    <t>последний размер платежа</t>
  </si>
  <si>
    <t>последние проценты</t>
  </si>
  <si>
    <t>остаток на 05.01.2024-БУ</t>
  </si>
  <si>
    <t>остаток на 05.01.2024-НУ</t>
  </si>
  <si>
    <t>д/б остаток</t>
  </si>
  <si>
    <t>остаток</t>
  </si>
  <si>
    <t>БУ ПРИБЫЛЬ</t>
  </si>
  <si>
    <t>НУ ПРИБЫЛЬ</t>
  </si>
  <si>
    <t>60305</t>
  </si>
  <si>
    <t>60335</t>
  </si>
  <si>
    <t>остаток на 31.03.2022-БУ</t>
  </si>
  <si>
    <t>остаток на 31.03.2022-НУ</t>
  </si>
  <si>
    <t>остаток 61702</t>
  </si>
  <si>
    <t xml:space="preserve">остаток </t>
  </si>
  <si>
    <t>остаток на 30.06.2022-БУ</t>
  </si>
  <si>
    <t>остаток на 30.06.2022-НУ</t>
  </si>
  <si>
    <t>60414-1</t>
  </si>
  <si>
    <t>60414-2</t>
  </si>
  <si>
    <t>60401-2</t>
  </si>
  <si>
    <t>проценты</t>
  </si>
  <si>
    <t xml:space="preserve">январь </t>
  </si>
  <si>
    <t>февраль</t>
  </si>
  <si>
    <t xml:space="preserve"> по 31.12.2023</t>
  </si>
  <si>
    <t xml:space="preserve"> за янв 2024</t>
  </si>
  <si>
    <t>аренда- платеж</t>
  </si>
  <si>
    <t>январь</t>
  </si>
  <si>
    <t xml:space="preserve"> янв 2024</t>
  </si>
  <si>
    <t>амортизация</t>
  </si>
  <si>
    <t xml:space="preserve"> январь</t>
  </si>
  <si>
    <t>по 31.12.2023</t>
  </si>
  <si>
    <t>март</t>
  </si>
  <si>
    <t>апрель</t>
  </si>
  <si>
    <t>май</t>
  </si>
  <si>
    <t>июнь</t>
  </si>
  <si>
    <t>остаток на 20.01.2022-БУ</t>
  </si>
  <si>
    <t>остаток на 20.01.2022-НУ</t>
  </si>
  <si>
    <t>остаток 71903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</si>
</sst>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1" fillId="0" borderId="0" xfId="0" applyNumberFormat="1" applyFont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4" fontId="1" fillId="3" borderId="1" xfId="0" applyNumberFormat="1" applyFont="1" applyFill="1" applyBorder="1" applyAlignment="1">
      <alignment horizontal="center" vertical="top" wrapText="1"/>
    </xf>
    <xf numFmtId="4" fontId="1" fillId="3" borderId="0" xfId="0" applyNumberFormat="1" applyFont="1" applyFill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4" fontId="1" fillId="4" borderId="1" xfId="0" applyNumberFormat="1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0" xfId="0" applyFont="1" applyFill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4" fontId="1" fillId="5" borderId="1" xfId="0" applyNumberFormat="1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top" wrapText="1"/>
    </xf>
    <xf numFmtId="4" fontId="1" fillId="6" borderId="1" xfId="0" applyNumberFormat="1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top" wrapText="1"/>
    </xf>
    <xf numFmtId="4" fontId="1" fillId="7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2" fillId="6" borderId="1" xfId="0" applyNumberFormat="1" applyFont="1" applyFill="1" applyBorder="1" applyAlignment="1">
      <alignment horizontal="center" vertical="top" wrapText="1"/>
    </xf>
    <xf numFmtId="4" fontId="2" fillId="3" borderId="1" xfId="0" applyNumberFormat="1" applyFont="1" applyFill="1" applyBorder="1" applyAlignment="1">
      <alignment horizontal="center" vertical="top" wrapText="1"/>
    </xf>
    <xf numFmtId="4" fontId="2" fillId="7" borderId="1" xfId="0" applyNumberFormat="1" applyFont="1" applyFill="1" applyBorder="1" applyAlignment="1">
      <alignment horizontal="center" vertical="top" wrapText="1"/>
    </xf>
    <xf numFmtId="49" fontId="1" fillId="3" borderId="1" xfId="0" applyNumberFormat="1" applyFont="1" applyFill="1" applyBorder="1" applyAlignment="1">
      <alignment horizontal="center" vertical="top" wrapText="1"/>
    </xf>
    <xf numFmtId="4" fontId="2" fillId="5" borderId="1" xfId="0" applyNumberFormat="1" applyFont="1" applyFill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0" fontId="1" fillId="8" borderId="1" xfId="0" applyFont="1" applyFill="1" applyBorder="1" applyAlignment="1">
      <alignment horizontal="center" vertical="top" wrapText="1"/>
    </xf>
    <xf numFmtId="4" fontId="1" fillId="8" borderId="1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8"/>
  <sheetViews>
    <sheetView tabSelected="1" workbookViewId="0">
      <selection activeCell="M9" sqref="M9"/>
    </sheetView>
  </sheetViews>
  <sheetFormatPr defaultRowHeight="12.75" x14ac:dyDescent="0.25"/>
  <cols>
    <col min="1" max="1" width="19.7109375" style="2" customWidth="1"/>
    <col min="2" max="2" width="11.7109375" style="2" customWidth="1"/>
    <col min="3" max="3" width="6.85546875" style="2" customWidth="1"/>
    <col min="4" max="4" width="13.5703125" style="2" customWidth="1"/>
    <col min="5" max="5" width="13.7109375" style="2" customWidth="1"/>
    <col min="6" max="6" width="13.42578125" style="2" customWidth="1"/>
    <col min="7" max="7" width="11.7109375" style="2" customWidth="1"/>
    <col min="8" max="8" width="11.85546875" style="2" customWidth="1"/>
    <col min="9" max="9" width="10.28515625" style="2" customWidth="1"/>
    <col min="10" max="10" width="16.140625" style="2" customWidth="1"/>
    <col min="11" max="11" width="14" style="2" customWidth="1"/>
    <col min="12" max="12" width="13.5703125" style="2" customWidth="1"/>
    <col min="13" max="13" width="12.28515625" style="2" customWidth="1"/>
    <col min="14" max="14" width="11.7109375" style="2" customWidth="1"/>
    <col min="15" max="15" width="13" style="2" customWidth="1"/>
    <col min="16" max="17" width="10.85546875" style="2" customWidth="1"/>
    <col min="18" max="18" width="10" style="2" customWidth="1"/>
    <col min="19" max="19" width="12.28515625" style="2" customWidth="1"/>
    <col min="20" max="21" width="9.140625" style="2" customWidth="1"/>
    <col min="22" max="22" width="10" style="2" bestFit="1" customWidth="1"/>
    <col min="23" max="23" width="9.140625" style="2"/>
    <col min="24" max="25" width="10" style="2" bestFit="1" customWidth="1"/>
    <col min="26" max="27" width="9.140625" style="2"/>
    <col min="28" max="28" width="10" style="2" bestFit="1" customWidth="1"/>
    <col min="29" max="29" width="9.140625" style="2"/>
    <col min="30" max="30" width="10.7109375" style="2" customWidth="1"/>
    <col min="31" max="31" width="10" style="2" bestFit="1" customWidth="1"/>
    <col min="32" max="33" width="9.140625" style="2"/>
    <col min="34" max="34" width="10.5703125" style="2" customWidth="1"/>
    <col min="35" max="35" width="12.5703125" style="2" customWidth="1"/>
    <col min="36" max="36" width="10" style="2" bestFit="1" customWidth="1"/>
    <col min="37" max="37" width="11.85546875" style="2" customWidth="1"/>
    <col min="38" max="38" width="12.140625" style="2" customWidth="1"/>
    <col min="39" max="39" width="12.28515625" style="2" customWidth="1"/>
    <col min="40" max="40" width="10" style="2" bestFit="1" customWidth="1"/>
    <col min="41" max="41" width="9.140625" style="2"/>
    <col min="42" max="43" width="10" style="2" bestFit="1" customWidth="1"/>
    <col min="44" max="44" width="9.140625" style="2"/>
    <col min="45" max="46" width="10" style="2" bestFit="1" customWidth="1"/>
    <col min="47" max="16384" width="9.140625" style="2"/>
  </cols>
  <sheetData>
    <row r="1" spans="1:45" ht="25.5" x14ac:dyDescent="0.25">
      <c r="D1" s="1"/>
      <c r="E1" s="1">
        <v>2630395.14</v>
      </c>
      <c r="F1" s="1"/>
      <c r="I1" s="1" t="s">
        <v>47</v>
      </c>
      <c r="J1" s="1"/>
      <c r="L1" s="1" t="s">
        <v>50</v>
      </c>
      <c r="M1" s="1"/>
    </row>
    <row r="2" spans="1:45" x14ac:dyDescent="0.25">
      <c r="D2" s="30" t="s">
        <v>42</v>
      </c>
      <c r="E2" s="1" t="s">
        <v>43</v>
      </c>
      <c r="F2" s="3">
        <v>7493.48</v>
      </c>
      <c r="I2" s="1" t="s">
        <v>48</v>
      </c>
      <c r="J2" s="3">
        <v>46451.61</v>
      </c>
      <c r="L2" s="1" t="s">
        <v>51</v>
      </c>
      <c r="M2" s="3">
        <f>E1/730*12</f>
        <v>43239.372164383567</v>
      </c>
    </row>
    <row r="3" spans="1:45" x14ac:dyDescent="0.25">
      <c r="D3" s="31"/>
      <c r="E3" s="1" t="s">
        <v>44</v>
      </c>
      <c r="F3" s="3">
        <v>18293.77</v>
      </c>
      <c r="I3" s="1" t="s">
        <v>44</v>
      </c>
      <c r="J3" s="3">
        <v>120000</v>
      </c>
      <c r="L3" s="1" t="s">
        <v>44</v>
      </c>
      <c r="M3" s="3">
        <f>E1/730*28</f>
        <v>100891.86838356165</v>
      </c>
      <c r="N3" s="4"/>
    </row>
    <row r="4" spans="1:45" x14ac:dyDescent="0.25">
      <c r="D4" s="31"/>
      <c r="E4" s="1" t="s">
        <v>53</v>
      </c>
      <c r="F4" s="3">
        <v>19418.27</v>
      </c>
      <c r="I4" s="1" t="s">
        <v>53</v>
      </c>
      <c r="J4" s="3">
        <v>120000</v>
      </c>
      <c r="L4" s="1" t="s">
        <v>53</v>
      </c>
      <c r="M4" s="3">
        <f>E1/730*31</f>
        <v>111701.71142465754</v>
      </c>
    </row>
    <row r="5" spans="1:45" x14ac:dyDescent="0.25">
      <c r="D5" s="31"/>
      <c r="E5" s="1" t="s">
        <v>54</v>
      </c>
      <c r="F5" s="3">
        <v>18003.48</v>
      </c>
      <c r="I5" s="1" t="s">
        <v>54</v>
      </c>
      <c r="J5" s="3">
        <v>120000</v>
      </c>
      <c r="L5" s="1" t="s">
        <v>54</v>
      </c>
      <c r="M5" s="3">
        <f>E1/730*30</f>
        <v>108098.43041095891</v>
      </c>
    </row>
    <row r="6" spans="1:45" x14ac:dyDescent="0.25">
      <c r="D6" s="31"/>
      <c r="E6" s="1" t="s">
        <v>55</v>
      </c>
      <c r="F6" s="3">
        <v>17771.79</v>
      </c>
      <c r="I6" s="1" t="s">
        <v>55</v>
      </c>
      <c r="J6" s="3">
        <v>120000</v>
      </c>
      <c r="L6" s="1" t="s">
        <v>55</v>
      </c>
      <c r="M6" s="3">
        <f>E1/730*31</f>
        <v>111701.71142465754</v>
      </c>
    </row>
    <row r="7" spans="1:45" x14ac:dyDescent="0.25">
      <c r="D7" s="31"/>
      <c r="E7" s="1" t="s">
        <v>56</v>
      </c>
      <c r="F7" s="3">
        <v>16397.349999999999</v>
      </c>
      <c r="I7" s="1" t="s">
        <v>56</v>
      </c>
      <c r="J7" s="3">
        <v>120000</v>
      </c>
      <c r="L7" s="1" t="s">
        <v>56</v>
      </c>
      <c r="M7" s="3">
        <f>E1/730*30</f>
        <v>108098.43041095891</v>
      </c>
    </row>
    <row r="8" spans="1:45" ht="25.5" x14ac:dyDescent="0.25">
      <c r="D8" s="31"/>
      <c r="E8" s="1" t="s">
        <v>45</v>
      </c>
      <c r="F8" s="3">
        <v>249508.9</v>
      </c>
      <c r="I8" s="1" t="s">
        <v>45</v>
      </c>
      <c r="J8" s="3">
        <v>2806451.61</v>
      </c>
      <c r="L8" s="1" t="s">
        <v>52</v>
      </c>
      <c r="M8" s="3">
        <f>E1/730*725</f>
        <v>2612378.7349315071</v>
      </c>
    </row>
    <row r="9" spans="1:45" x14ac:dyDescent="0.25">
      <c r="D9" s="31"/>
      <c r="E9" s="1" t="s">
        <v>46</v>
      </c>
      <c r="F9" s="3">
        <v>95.96</v>
      </c>
      <c r="I9" s="1" t="s">
        <v>49</v>
      </c>
      <c r="J9" s="3">
        <v>73548.39</v>
      </c>
      <c r="L9" s="1"/>
      <c r="M9" s="1"/>
    </row>
    <row r="10" spans="1:45" x14ac:dyDescent="0.25">
      <c r="B10" s="4"/>
      <c r="D10" s="32"/>
      <c r="E10" s="1" t="s">
        <v>15</v>
      </c>
      <c r="F10" s="3">
        <f>F4+F9</f>
        <v>19514.23</v>
      </c>
      <c r="I10" s="1" t="s">
        <v>15</v>
      </c>
      <c r="J10" s="3">
        <f>J4+J9</f>
        <v>193548.39</v>
      </c>
      <c r="L10" s="1"/>
      <c r="M10" s="1"/>
    </row>
    <row r="12" spans="1:45" ht="51" x14ac:dyDescent="0.25">
      <c r="A12" s="1" t="s">
        <v>9</v>
      </c>
      <c r="B12" s="1" t="s">
        <v>0</v>
      </c>
      <c r="C12" s="1"/>
      <c r="D12" s="15" t="s">
        <v>57</v>
      </c>
      <c r="E12" s="15" t="s">
        <v>58</v>
      </c>
      <c r="F12" s="15" t="s">
        <v>8</v>
      </c>
      <c r="G12" s="15" t="s">
        <v>7</v>
      </c>
      <c r="H12" s="15" t="s">
        <v>12</v>
      </c>
      <c r="I12" s="15" t="s">
        <v>11</v>
      </c>
      <c r="J12" s="5" t="s">
        <v>17</v>
      </c>
      <c r="K12" s="5" t="s">
        <v>18</v>
      </c>
      <c r="L12" s="5" t="s">
        <v>8</v>
      </c>
      <c r="M12" s="5" t="s">
        <v>7</v>
      </c>
      <c r="N12" s="5" t="s">
        <v>12</v>
      </c>
      <c r="O12" s="5" t="s">
        <v>11</v>
      </c>
      <c r="P12" s="17" t="s">
        <v>19</v>
      </c>
      <c r="Q12" s="17" t="s">
        <v>20</v>
      </c>
      <c r="R12" s="17" t="s">
        <v>8</v>
      </c>
      <c r="S12" s="17" t="s">
        <v>7</v>
      </c>
      <c r="T12" s="17" t="s">
        <v>12</v>
      </c>
      <c r="U12" s="17" t="s">
        <v>11</v>
      </c>
      <c r="V12" s="28" t="s">
        <v>33</v>
      </c>
      <c r="W12" s="28" t="s">
        <v>34</v>
      </c>
      <c r="X12" s="28" t="s">
        <v>8</v>
      </c>
      <c r="Y12" s="28" t="s">
        <v>7</v>
      </c>
      <c r="Z12" s="28" t="s">
        <v>12</v>
      </c>
      <c r="AA12" s="28" t="s">
        <v>11</v>
      </c>
      <c r="AB12" s="5" t="s">
        <v>37</v>
      </c>
      <c r="AC12" s="5" t="s">
        <v>38</v>
      </c>
      <c r="AD12" s="5" t="s">
        <v>8</v>
      </c>
      <c r="AE12" s="5" t="s">
        <v>7</v>
      </c>
      <c r="AF12" s="5" t="s">
        <v>12</v>
      </c>
      <c r="AG12" s="5" t="s">
        <v>11</v>
      </c>
      <c r="AH12" s="13" t="s">
        <v>21</v>
      </c>
      <c r="AI12" s="13" t="s">
        <v>22</v>
      </c>
      <c r="AJ12" s="13" t="s">
        <v>8</v>
      </c>
      <c r="AK12" s="13" t="s">
        <v>7</v>
      </c>
      <c r="AL12" s="13" t="s">
        <v>12</v>
      </c>
      <c r="AM12" s="13" t="s">
        <v>11</v>
      </c>
      <c r="AN12" s="11" t="s">
        <v>25</v>
      </c>
      <c r="AO12" s="11" t="s">
        <v>26</v>
      </c>
      <c r="AP12" s="11" t="s">
        <v>8</v>
      </c>
      <c r="AQ12" s="11" t="s">
        <v>7</v>
      </c>
      <c r="AR12" s="11" t="s">
        <v>12</v>
      </c>
      <c r="AS12" s="11" t="s">
        <v>11</v>
      </c>
    </row>
    <row r="13" spans="1:45" x14ac:dyDescent="0.25">
      <c r="A13" s="1"/>
      <c r="B13" s="1"/>
      <c r="C13" s="1"/>
      <c r="D13" s="15"/>
      <c r="E13" s="15"/>
      <c r="F13" s="15"/>
      <c r="G13" s="15"/>
      <c r="H13" s="15"/>
      <c r="I13" s="15"/>
      <c r="J13" s="5"/>
      <c r="K13" s="5"/>
      <c r="L13" s="5"/>
      <c r="M13" s="5"/>
      <c r="N13" s="5"/>
      <c r="O13" s="5"/>
      <c r="P13" s="17"/>
      <c r="Q13" s="17"/>
      <c r="R13" s="17"/>
      <c r="S13" s="17"/>
      <c r="T13" s="17"/>
      <c r="U13" s="17"/>
      <c r="V13" s="28"/>
      <c r="W13" s="28"/>
      <c r="X13" s="28"/>
      <c r="Y13" s="28"/>
      <c r="Z13" s="28"/>
      <c r="AA13" s="28"/>
      <c r="AB13" s="5"/>
      <c r="AC13" s="5"/>
      <c r="AD13" s="5"/>
      <c r="AE13" s="5"/>
      <c r="AF13" s="5"/>
      <c r="AG13" s="5"/>
      <c r="AH13" s="13"/>
      <c r="AI13" s="13"/>
      <c r="AJ13" s="13"/>
      <c r="AK13" s="13"/>
      <c r="AL13" s="13"/>
      <c r="AM13" s="13"/>
      <c r="AN13" s="11"/>
      <c r="AO13" s="11"/>
      <c r="AP13" s="11"/>
      <c r="AQ13" s="11"/>
      <c r="AR13" s="11"/>
      <c r="AS13" s="11"/>
    </row>
    <row r="14" spans="1:45" s="7" customFormat="1" x14ac:dyDescent="0.25">
      <c r="A14" s="6" t="s">
        <v>2</v>
      </c>
      <c r="B14" s="23">
        <v>60804</v>
      </c>
      <c r="C14" s="6" t="s">
        <v>14</v>
      </c>
      <c r="D14" s="16">
        <v>2630395.14</v>
      </c>
      <c r="E14" s="16">
        <v>0</v>
      </c>
      <c r="F14" s="16">
        <v>0</v>
      </c>
      <c r="G14" s="16">
        <f>D14-E14</f>
        <v>2630395.14</v>
      </c>
      <c r="H14" s="16">
        <f>F14*20%</f>
        <v>0</v>
      </c>
      <c r="I14" s="16">
        <f>G14*20%</f>
        <v>526079.02800000005</v>
      </c>
      <c r="J14" s="6">
        <v>2630395.14</v>
      </c>
      <c r="K14" s="6">
        <v>0</v>
      </c>
      <c r="L14" s="6">
        <v>0</v>
      </c>
      <c r="M14" s="6">
        <f>J14-K14</f>
        <v>2630395.14</v>
      </c>
      <c r="N14" s="6">
        <f t="shared" ref="N14:O16" si="0">L14*20%</f>
        <v>0</v>
      </c>
      <c r="O14" s="6">
        <f t="shared" si="0"/>
        <v>526079.02800000005</v>
      </c>
      <c r="P14" s="18">
        <v>2630395.14</v>
      </c>
      <c r="Q14" s="18">
        <v>0</v>
      </c>
      <c r="R14" s="18">
        <v>0</v>
      </c>
      <c r="S14" s="18">
        <f>P14-Q14</f>
        <v>2630395.14</v>
      </c>
      <c r="T14" s="18">
        <v>0</v>
      </c>
      <c r="U14" s="18">
        <f>S14*20%</f>
        <v>526079.02800000005</v>
      </c>
      <c r="V14" s="29">
        <v>2630395.14</v>
      </c>
      <c r="W14" s="29">
        <v>0</v>
      </c>
      <c r="X14" s="29">
        <v>0</v>
      </c>
      <c r="Y14" s="29">
        <f>V14-W14</f>
        <v>2630395.14</v>
      </c>
      <c r="Z14" s="29">
        <v>0</v>
      </c>
      <c r="AA14" s="29">
        <f>Y14*20%</f>
        <v>526079.02800000005</v>
      </c>
      <c r="AB14" s="6">
        <v>2630395.14</v>
      </c>
      <c r="AC14" s="6"/>
      <c r="AD14" s="6"/>
      <c r="AE14" s="6">
        <f>AB14-AC14</f>
        <v>2630395.14</v>
      </c>
      <c r="AF14" s="6"/>
      <c r="AG14" s="6">
        <f>AE14*20%</f>
        <v>526079.02800000005</v>
      </c>
      <c r="AH14" s="14">
        <v>2630395.14</v>
      </c>
      <c r="AI14" s="14">
        <v>0</v>
      </c>
      <c r="AJ14" s="14">
        <v>0</v>
      </c>
      <c r="AK14" s="14">
        <f>AH14-AI14</f>
        <v>2630395.14</v>
      </c>
      <c r="AL14" s="14">
        <v>0</v>
      </c>
      <c r="AM14" s="14">
        <f>AK14*20%</f>
        <v>526079.02800000005</v>
      </c>
      <c r="AN14" s="10">
        <v>2630395.14</v>
      </c>
      <c r="AO14" s="10">
        <v>0</v>
      </c>
      <c r="AP14" s="10">
        <v>0</v>
      </c>
      <c r="AQ14" s="10">
        <f>AN14-AO14</f>
        <v>2630395.14</v>
      </c>
      <c r="AR14" s="10">
        <v>0</v>
      </c>
      <c r="AS14" s="10">
        <f>AQ14*20%</f>
        <v>526079.02800000005</v>
      </c>
    </row>
    <row r="15" spans="1:45" s="7" customFormat="1" x14ac:dyDescent="0.25">
      <c r="A15" s="6" t="s">
        <v>2</v>
      </c>
      <c r="B15" s="23">
        <v>60805</v>
      </c>
      <c r="C15" s="6" t="s">
        <v>1</v>
      </c>
      <c r="D15" s="16">
        <v>0</v>
      </c>
      <c r="E15" s="16">
        <v>0</v>
      </c>
      <c r="F15" s="16">
        <f>D15-E15</f>
        <v>0</v>
      </c>
      <c r="G15" s="16">
        <v>0</v>
      </c>
      <c r="H15" s="16">
        <f>F15*20%</f>
        <v>0</v>
      </c>
      <c r="I15" s="16">
        <v>0</v>
      </c>
      <c r="J15" s="6">
        <f>M2</f>
        <v>43239.372164383567</v>
      </c>
      <c r="K15" s="6">
        <v>0</v>
      </c>
      <c r="L15" s="6">
        <f>J15</f>
        <v>43239.372164383567</v>
      </c>
      <c r="M15" s="6">
        <v>0</v>
      </c>
      <c r="N15" s="6">
        <f t="shared" si="0"/>
        <v>8647.8744328767134</v>
      </c>
      <c r="O15" s="6">
        <f t="shared" si="0"/>
        <v>0</v>
      </c>
      <c r="P15" s="18">
        <f>M2+M3</f>
        <v>144131.24054794523</v>
      </c>
      <c r="Q15" s="18">
        <v>0</v>
      </c>
      <c r="R15" s="18">
        <f>P15-Q15</f>
        <v>144131.24054794523</v>
      </c>
      <c r="S15" s="18">
        <v>0</v>
      </c>
      <c r="T15" s="18">
        <f>R15*20%</f>
        <v>28826.248109589047</v>
      </c>
      <c r="U15" s="18">
        <v>0</v>
      </c>
      <c r="V15" s="29">
        <f>M2+M3+M4</f>
        <v>255832.95197260275</v>
      </c>
      <c r="W15" s="29">
        <v>0</v>
      </c>
      <c r="X15" s="29">
        <f>V15-W15</f>
        <v>255832.95197260275</v>
      </c>
      <c r="Y15" s="29">
        <v>0</v>
      </c>
      <c r="Z15" s="29">
        <f>X15*20%</f>
        <v>51166.59039452055</v>
      </c>
      <c r="AA15" s="29">
        <v>0</v>
      </c>
      <c r="AB15" s="6">
        <f>V15+M5+M6+M7</f>
        <v>583731.52421917813</v>
      </c>
      <c r="AC15" s="6"/>
      <c r="AD15" s="6">
        <f>AB15-AC15</f>
        <v>583731.52421917813</v>
      </c>
      <c r="AE15" s="6"/>
      <c r="AF15" s="6">
        <f>AD15*20%</f>
        <v>116746.30484383563</v>
      </c>
      <c r="AG15" s="6"/>
      <c r="AH15" s="14">
        <f>M8</f>
        <v>2612378.7349315071</v>
      </c>
      <c r="AI15" s="14">
        <v>0</v>
      </c>
      <c r="AJ15" s="14">
        <f>AH15</f>
        <v>2612378.7349315071</v>
      </c>
      <c r="AK15" s="14">
        <v>0</v>
      </c>
      <c r="AL15" s="14">
        <f>AJ15*20%</f>
        <v>522475.74698630144</v>
      </c>
      <c r="AM15" s="14">
        <v>0</v>
      </c>
      <c r="AN15" s="10">
        <v>2630395.14</v>
      </c>
      <c r="AO15" s="10">
        <v>0</v>
      </c>
      <c r="AP15" s="10">
        <f>AN15-AO15</f>
        <v>2630395.14</v>
      </c>
      <c r="AQ15" s="10">
        <v>0</v>
      </c>
      <c r="AR15" s="10">
        <f>AP15*20%</f>
        <v>526079.02800000005</v>
      </c>
      <c r="AS15" s="10">
        <v>0</v>
      </c>
    </row>
    <row r="16" spans="1:45" s="7" customFormat="1" x14ac:dyDescent="0.25">
      <c r="A16" s="6" t="s">
        <v>2</v>
      </c>
      <c r="B16" s="23">
        <v>60806</v>
      </c>
      <c r="C16" s="6" t="s">
        <v>1</v>
      </c>
      <c r="D16" s="16">
        <v>2630395.14</v>
      </c>
      <c r="E16" s="16">
        <v>0</v>
      </c>
      <c r="F16" s="16">
        <f>D16-E16</f>
        <v>2630395.14</v>
      </c>
      <c r="G16" s="16">
        <v>0</v>
      </c>
      <c r="H16" s="16">
        <f>F16*20%</f>
        <v>526079.02800000005</v>
      </c>
      <c r="I16" s="16">
        <f>G16*20%</f>
        <v>0</v>
      </c>
      <c r="J16" s="6">
        <f>E1+F2-J2</f>
        <v>2591437.0100000002</v>
      </c>
      <c r="K16" s="6">
        <v>0</v>
      </c>
      <c r="L16" s="6">
        <f>J16-K16</f>
        <v>2591437.0100000002</v>
      </c>
      <c r="M16" s="6">
        <v>0</v>
      </c>
      <c r="N16" s="6">
        <f t="shared" si="0"/>
        <v>518287.40200000006</v>
      </c>
      <c r="O16" s="6">
        <f t="shared" si="0"/>
        <v>0</v>
      </c>
      <c r="P16" s="18">
        <f>J16+F3-J3</f>
        <v>2489730.7800000003</v>
      </c>
      <c r="Q16" s="18">
        <v>0</v>
      </c>
      <c r="R16" s="18">
        <f>P16-Q16</f>
        <v>2489730.7800000003</v>
      </c>
      <c r="S16" s="18">
        <v>0</v>
      </c>
      <c r="T16" s="18">
        <f>R16*20%</f>
        <v>497946.15600000008</v>
      </c>
      <c r="U16" s="18">
        <f>S16*20%</f>
        <v>0</v>
      </c>
      <c r="V16" s="29">
        <f>P16+F4-J4</f>
        <v>2389149.0500000003</v>
      </c>
      <c r="W16" s="29">
        <v>0</v>
      </c>
      <c r="X16" s="29">
        <f>V16-W16</f>
        <v>2389149.0500000003</v>
      </c>
      <c r="Y16" s="29">
        <v>0</v>
      </c>
      <c r="Z16" s="29">
        <f t="shared" ref="Z16:Z18" si="1">X16*20%</f>
        <v>477829.81000000006</v>
      </c>
      <c r="AA16" s="29">
        <v>0</v>
      </c>
      <c r="AB16" s="6">
        <f>V16+F5+F6+F7-(J5+J6+J7)</f>
        <v>2081321.6700000004</v>
      </c>
      <c r="AC16" s="6"/>
      <c r="AD16" s="6">
        <f t="shared" ref="AD16:AD21" si="2">AB16-AC16</f>
        <v>2081321.6700000004</v>
      </c>
      <c r="AE16" s="6"/>
      <c r="AF16" s="6">
        <f t="shared" ref="AF16:AF21" si="3">AD16*20%</f>
        <v>416264.33400000009</v>
      </c>
      <c r="AG16" s="6"/>
      <c r="AH16" s="14">
        <f>E1+F8-J8</f>
        <v>73452.430000000168</v>
      </c>
      <c r="AI16" s="14">
        <v>0</v>
      </c>
      <c r="AJ16" s="14">
        <f>AH16-AI16</f>
        <v>73452.430000000168</v>
      </c>
      <c r="AK16" s="14">
        <v>0</v>
      </c>
      <c r="AL16" s="14">
        <f>AJ16*20%</f>
        <v>14690.486000000034</v>
      </c>
      <c r="AM16" s="14">
        <f>AK16*20%</f>
        <v>0</v>
      </c>
      <c r="AN16" s="10">
        <f>AH16+AN31-AN28</f>
        <v>1.7462298274040222E-10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</row>
    <row r="17" spans="1:47" s="7" customFormat="1" x14ac:dyDescent="0.25">
      <c r="A17" s="6" t="s">
        <v>2</v>
      </c>
      <c r="B17" s="23" t="s">
        <v>31</v>
      </c>
      <c r="C17" s="6" t="s">
        <v>1</v>
      </c>
      <c r="D17" s="16"/>
      <c r="E17" s="16">
        <v>0</v>
      </c>
      <c r="F17" s="16">
        <f>D17-E17</f>
        <v>0</v>
      </c>
      <c r="G17" s="16">
        <v>0</v>
      </c>
      <c r="H17" s="16">
        <f>F17*20%</f>
        <v>0</v>
      </c>
      <c r="I17" s="16">
        <v>0</v>
      </c>
      <c r="J17" s="6"/>
      <c r="K17" s="6">
        <v>0</v>
      </c>
      <c r="L17" s="6">
        <f>J17-K17</f>
        <v>0</v>
      </c>
      <c r="M17" s="6">
        <v>0</v>
      </c>
      <c r="N17" s="6">
        <f>L17*20%</f>
        <v>0</v>
      </c>
      <c r="O17" s="6">
        <v>0</v>
      </c>
      <c r="P17" s="18"/>
      <c r="Q17" s="18">
        <v>0</v>
      </c>
      <c r="R17" s="18">
        <f>P17-Q17</f>
        <v>0</v>
      </c>
      <c r="S17" s="18">
        <v>0</v>
      </c>
      <c r="T17" s="18">
        <f>R17*20%</f>
        <v>0</v>
      </c>
      <c r="U17" s="18">
        <v>0</v>
      </c>
      <c r="V17" s="29">
        <v>19163.75</v>
      </c>
      <c r="W17" s="29">
        <v>0</v>
      </c>
      <c r="X17" s="29">
        <f>V17-W17</f>
        <v>19163.75</v>
      </c>
      <c r="Y17" s="29">
        <v>0</v>
      </c>
      <c r="Z17" s="29">
        <f t="shared" si="1"/>
        <v>3832.75</v>
      </c>
      <c r="AA17" s="29">
        <v>0</v>
      </c>
      <c r="AB17" s="6">
        <v>19163.75</v>
      </c>
      <c r="AC17" s="6"/>
      <c r="AD17" s="6">
        <f t="shared" si="2"/>
        <v>19163.75</v>
      </c>
      <c r="AE17" s="6"/>
      <c r="AF17" s="6">
        <f t="shared" si="3"/>
        <v>3832.75</v>
      </c>
      <c r="AG17" s="6"/>
      <c r="AH17" s="14">
        <v>19163.75</v>
      </c>
      <c r="AI17" s="14">
        <v>0</v>
      </c>
      <c r="AJ17" s="14">
        <f>AH17-AI17</f>
        <v>19163.75</v>
      </c>
      <c r="AK17" s="14">
        <v>0</v>
      </c>
      <c r="AL17" s="14">
        <f>AJ17*20%</f>
        <v>3832.75</v>
      </c>
      <c r="AM17" s="14">
        <v>0</v>
      </c>
      <c r="AN17" s="10">
        <v>19163.75</v>
      </c>
      <c r="AO17" s="10">
        <v>0</v>
      </c>
      <c r="AP17" s="10">
        <f>AN17</f>
        <v>19163.75</v>
      </c>
      <c r="AQ17" s="10">
        <v>0</v>
      </c>
      <c r="AR17" s="10">
        <f>AP17*20%</f>
        <v>3832.75</v>
      </c>
      <c r="AS17" s="10">
        <v>0</v>
      </c>
    </row>
    <row r="18" spans="1:47" s="7" customFormat="1" x14ac:dyDescent="0.25">
      <c r="A18" s="6" t="s">
        <v>2</v>
      </c>
      <c r="B18" s="23" t="s">
        <v>32</v>
      </c>
      <c r="C18" s="6" t="s">
        <v>1</v>
      </c>
      <c r="D18" s="16"/>
      <c r="E18" s="16">
        <v>0</v>
      </c>
      <c r="F18" s="16">
        <f>D18-E18</f>
        <v>0</v>
      </c>
      <c r="G18" s="16">
        <v>0</v>
      </c>
      <c r="H18" s="16">
        <f>F18*20%</f>
        <v>0</v>
      </c>
      <c r="I18" s="16">
        <f>G18*20%</f>
        <v>0</v>
      </c>
      <c r="J18" s="6"/>
      <c r="K18" s="6">
        <v>0</v>
      </c>
      <c r="L18" s="6">
        <f>J18-K18</f>
        <v>0</v>
      </c>
      <c r="M18" s="6">
        <v>0</v>
      </c>
      <c r="N18" s="6">
        <f>L18*20%</f>
        <v>0</v>
      </c>
      <c r="O18" s="6">
        <f>M18*20%</f>
        <v>0</v>
      </c>
      <c r="P18" s="18"/>
      <c r="Q18" s="18">
        <v>0</v>
      </c>
      <c r="R18" s="18">
        <f>P18-Q18</f>
        <v>0</v>
      </c>
      <c r="S18" s="18">
        <v>0</v>
      </c>
      <c r="T18" s="18">
        <f>R18*20%</f>
        <v>0</v>
      </c>
      <c r="U18" s="18">
        <v>0</v>
      </c>
      <c r="V18" s="29">
        <v>5787.46</v>
      </c>
      <c r="W18" s="29">
        <v>0</v>
      </c>
      <c r="X18" s="29">
        <f>V18-W18</f>
        <v>5787.46</v>
      </c>
      <c r="Y18" s="29">
        <v>0</v>
      </c>
      <c r="Z18" s="29">
        <f t="shared" si="1"/>
        <v>1157.492</v>
      </c>
      <c r="AA18" s="29">
        <v>0</v>
      </c>
      <c r="AB18" s="6">
        <v>5787.46</v>
      </c>
      <c r="AC18" s="6"/>
      <c r="AD18" s="6">
        <f t="shared" si="2"/>
        <v>5787.46</v>
      </c>
      <c r="AE18" s="6"/>
      <c r="AF18" s="6">
        <f t="shared" si="3"/>
        <v>1157.492</v>
      </c>
      <c r="AG18" s="6"/>
      <c r="AH18" s="14">
        <v>5787.46</v>
      </c>
      <c r="AI18" s="14">
        <v>0</v>
      </c>
      <c r="AJ18" s="14">
        <f>AH18-AI18</f>
        <v>5787.46</v>
      </c>
      <c r="AK18" s="14">
        <v>0</v>
      </c>
      <c r="AL18" s="14">
        <f>AJ18*20%</f>
        <v>1157.492</v>
      </c>
      <c r="AM18" s="14">
        <v>0</v>
      </c>
      <c r="AN18" s="10">
        <v>5787.46</v>
      </c>
      <c r="AO18" s="10">
        <v>0</v>
      </c>
      <c r="AP18" s="10">
        <f>AN18-AO18</f>
        <v>5787.46</v>
      </c>
      <c r="AQ18" s="10">
        <v>0</v>
      </c>
      <c r="AR18" s="10">
        <f>AP18*20%</f>
        <v>1157.492</v>
      </c>
      <c r="AS18" s="10">
        <v>0</v>
      </c>
    </row>
    <row r="19" spans="1:47" s="7" customFormat="1" x14ac:dyDescent="0.25">
      <c r="A19" s="6" t="s">
        <v>2</v>
      </c>
      <c r="B19" s="23" t="s">
        <v>41</v>
      </c>
      <c r="C19" s="6" t="s">
        <v>14</v>
      </c>
      <c r="D19" s="16"/>
      <c r="E19" s="16"/>
      <c r="F19" s="16"/>
      <c r="G19" s="16"/>
      <c r="H19" s="16"/>
      <c r="I19" s="16"/>
      <c r="J19" s="6"/>
      <c r="K19" s="6"/>
      <c r="L19" s="6"/>
      <c r="M19" s="6"/>
      <c r="N19" s="6"/>
      <c r="O19" s="6"/>
      <c r="P19" s="18"/>
      <c r="Q19" s="18"/>
      <c r="R19" s="18"/>
      <c r="S19" s="18"/>
      <c r="T19" s="18"/>
      <c r="U19" s="18"/>
      <c r="V19" s="29"/>
      <c r="W19" s="29"/>
      <c r="X19" s="29"/>
      <c r="Y19" s="29"/>
      <c r="Z19" s="29"/>
      <c r="AA19" s="29"/>
      <c r="AB19" s="6">
        <v>200000</v>
      </c>
      <c r="AC19" s="6">
        <v>160000</v>
      </c>
      <c r="AD19" s="6">
        <v>0</v>
      </c>
      <c r="AE19" s="6">
        <f>AB19-AC19</f>
        <v>40000</v>
      </c>
      <c r="AF19" s="6">
        <f t="shared" si="3"/>
        <v>0</v>
      </c>
      <c r="AG19" s="6">
        <f>AE19*20%</f>
        <v>8000</v>
      </c>
      <c r="AH19" s="14"/>
      <c r="AI19" s="14"/>
      <c r="AJ19" s="14"/>
      <c r="AK19" s="14"/>
      <c r="AL19" s="14"/>
      <c r="AM19" s="14"/>
      <c r="AN19" s="10"/>
      <c r="AO19" s="10"/>
      <c r="AP19" s="10"/>
      <c r="AQ19" s="10"/>
      <c r="AR19" s="10"/>
      <c r="AS19" s="10"/>
    </row>
    <row r="20" spans="1:47" s="7" customFormat="1" x14ac:dyDescent="0.25">
      <c r="A20" s="6" t="s">
        <v>2</v>
      </c>
      <c r="B20" s="23" t="s">
        <v>40</v>
      </c>
      <c r="C20" s="6" t="s">
        <v>1</v>
      </c>
      <c r="D20" s="16"/>
      <c r="E20" s="16"/>
      <c r="F20" s="16"/>
      <c r="G20" s="16"/>
      <c r="H20" s="16"/>
      <c r="I20" s="16"/>
      <c r="J20" s="6"/>
      <c r="K20" s="6"/>
      <c r="L20" s="6"/>
      <c r="M20" s="6"/>
      <c r="N20" s="6"/>
      <c r="O20" s="6"/>
      <c r="P20" s="18"/>
      <c r="Q20" s="18"/>
      <c r="R20" s="18"/>
      <c r="S20" s="18"/>
      <c r="T20" s="18"/>
      <c r="U20" s="18"/>
      <c r="V20" s="29"/>
      <c r="W20" s="29"/>
      <c r="X20" s="29"/>
      <c r="Y20" s="29"/>
      <c r="Z20" s="29"/>
      <c r="AA20" s="29"/>
      <c r="AB20" s="6">
        <v>89617.49</v>
      </c>
      <c r="AC20" s="6">
        <v>53333.34</v>
      </c>
      <c r="AD20" s="6">
        <f t="shared" si="2"/>
        <v>36284.150000000009</v>
      </c>
      <c r="AE20" s="6"/>
      <c r="AF20" s="6">
        <f t="shared" si="3"/>
        <v>7256.8300000000017</v>
      </c>
      <c r="AG20" s="6"/>
      <c r="AH20" s="14"/>
      <c r="AI20" s="14"/>
      <c r="AJ20" s="14"/>
      <c r="AK20" s="14"/>
      <c r="AL20" s="14"/>
      <c r="AM20" s="14"/>
      <c r="AN20" s="10"/>
      <c r="AO20" s="10"/>
      <c r="AP20" s="10"/>
      <c r="AQ20" s="10"/>
      <c r="AR20" s="10"/>
      <c r="AS20" s="10"/>
    </row>
    <row r="21" spans="1:47" s="7" customFormat="1" x14ac:dyDescent="0.25">
      <c r="A21" s="6" t="s">
        <v>2</v>
      </c>
      <c r="B21" s="23" t="s">
        <v>39</v>
      </c>
      <c r="C21" s="6" t="s">
        <v>1</v>
      </c>
      <c r="D21" s="16"/>
      <c r="E21" s="16"/>
      <c r="F21" s="16"/>
      <c r="G21" s="16"/>
      <c r="H21" s="16"/>
      <c r="I21" s="16"/>
      <c r="J21" s="6"/>
      <c r="K21" s="6"/>
      <c r="L21" s="6"/>
      <c r="M21" s="6"/>
      <c r="N21" s="6"/>
      <c r="O21" s="6"/>
      <c r="P21" s="18"/>
      <c r="Q21" s="18"/>
      <c r="R21" s="18"/>
      <c r="S21" s="18"/>
      <c r="T21" s="18"/>
      <c r="U21" s="18"/>
      <c r="V21" s="29"/>
      <c r="W21" s="29"/>
      <c r="X21" s="29"/>
      <c r="Y21" s="29"/>
      <c r="Z21" s="29"/>
      <c r="AA21" s="29"/>
      <c r="AB21" s="6">
        <v>134426.23000000001</v>
      </c>
      <c r="AC21" s="6">
        <v>100000</v>
      </c>
      <c r="AD21" s="6">
        <f t="shared" si="2"/>
        <v>34426.23000000001</v>
      </c>
      <c r="AE21" s="6"/>
      <c r="AF21" s="6">
        <f t="shared" si="3"/>
        <v>6885.2460000000028</v>
      </c>
      <c r="AG21" s="6"/>
      <c r="AH21" s="14"/>
      <c r="AI21" s="14"/>
      <c r="AJ21" s="14"/>
      <c r="AK21" s="14"/>
      <c r="AL21" s="14"/>
      <c r="AM21" s="14"/>
      <c r="AN21" s="10"/>
      <c r="AO21" s="10"/>
      <c r="AP21" s="10"/>
      <c r="AQ21" s="10"/>
      <c r="AR21" s="10"/>
      <c r="AS21" s="10"/>
    </row>
    <row r="22" spans="1:47" s="4" customFormat="1" x14ac:dyDescent="0.25">
      <c r="A22" s="3" t="s">
        <v>13</v>
      </c>
      <c r="B22" s="3"/>
      <c r="C22" s="3"/>
      <c r="D22" s="16">
        <f>SUM(D14:D18)</f>
        <v>5260790.28</v>
      </c>
      <c r="E22" s="16">
        <f>SUM(E14:E18)</f>
        <v>0</v>
      </c>
      <c r="F22" s="16">
        <f>SUM(F14:F16)</f>
        <v>2630395.14</v>
      </c>
      <c r="G22" s="16">
        <f>SUM(G14:G18)</f>
        <v>2630395.14</v>
      </c>
      <c r="H22" s="16">
        <f>SUM(H14:H18)</f>
        <v>526079.02800000005</v>
      </c>
      <c r="I22" s="16">
        <f>SUM(I14:I18)</f>
        <v>526079.02800000005</v>
      </c>
      <c r="J22" s="6">
        <f>SUM(J14:J18)</f>
        <v>5265071.5221643839</v>
      </c>
      <c r="K22" s="6">
        <f>SUM(K14:K18)</f>
        <v>0</v>
      </c>
      <c r="L22" s="6">
        <f>SUM(L14:L16)</f>
        <v>2634676.3821643838</v>
      </c>
      <c r="M22" s="6">
        <f>SUM(M14:M18)</f>
        <v>2630395.14</v>
      </c>
      <c r="N22" s="6">
        <f>SUM(N14:N18)</f>
        <v>526935.27643287682</v>
      </c>
      <c r="O22" s="6">
        <f>SUM(O14:O18)</f>
        <v>526079.02800000005</v>
      </c>
      <c r="P22" s="18">
        <f t="shared" ref="P22:AM22" si="4">SUM(P14:P18)</f>
        <v>5264257.1605479456</v>
      </c>
      <c r="Q22" s="18">
        <f t="shared" si="4"/>
        <v>0</v>
      </c>
      <c r="R22" s="18">
        <f t="shared" si="4"/>
        <v>2633862.0205479455</v>
      </c>
      <c r="S22" s="18">
        <f t="shared" si="4"/>
        <v>2630395.14</v>
      </c>
      <c r="T22" s="18">
        <f t="shared" si="4"/>
        <v>526772.40410958917</v>
      </c>
      <c r="U22" s="18">
        <f t="shared" si="4"/>
        <v>526079.02800000005</v>
      </c>
      <c r="V22" s="29">
        <f t="shared" ref="V22:AA22" si="5">SUM(V14:V18)</f>
        <v>5300328.3519726032</v>
      </c>
      <c r="W22" s="29">
        <f t="shared" si="5"/>
        <v>0</v>
      </c>
      <c r="X22" s="29">
        <f t="shared" si="5"/>
        <v>2669933.2119726031</v>
      </c>
      <c r="Y22" s="29">
        <f t="shared" si="5"/>
        <v>2630395.14</v>
      </c>
      <c r="Z22" s="29">
        <f t="shared" si="5"/>
        <v>533986.64239452058</v>
      </c>
      <c r="AA22" s="29">
        <f t="shared" si="5"/>
        <v>526079.02800000005</v>
      </c>
      <c r="AB22" s="6">
        <f>SUM(AB14:AB21)</f>
        <v>5744443.2642191788</v>
      </c>
      <c r="AC22" s="6">
        <f t="shared" ref="AC22:AG22" si="6">SUM(AC14:AC21)</f>
        <v>313333.33999999997</v>
      </c>
      <c r="AD22" s="6">
        <f t="shared" si="6"/>
        <v>2760714.7842191784</v>
      </c>
      <c r="AE22" s="6">
        <f t="shared" si="6"/>
        <v>2670395.14</v>
      </c>
      <c r="AF22" s="6">
        <f t="shared" si="6"/>
        <v>552142.95684383565</v>
      </c>
      <c r="AG22" s="6">
        <f t="shared" si="6"/>
        <v>534079.02800000005</v>
      </c>
      <c r="AH22" s="14">
        <f t="shared" si="4"/>
        <v>5341177.5149315065</v>
      </c>
      <c r="AI22" s="14">
        <f t="shared" si="4"/>
        <v>0</v>
      </c>
      <c r="AJ22" s="14">
        <f t="shared" si="4"/>
        <v>2710782.3749315073</v>
      </c>
      <c r="AK22" s="14">
        <f t="shared" si="4"/>
        <v>2630395.14</v>
      </c>
      <c r="AL22" s="14">
        <f t="shared" si="4"/>
        <v>542156.47498630139</v>
      </c>
      <c r="AM22" s="14">
        <f t="shared" si="4"/>
        <v>526079.02800000005</v>
      </c>
      <c r="AN22" s="10">
        <f>SUM(AN14:AN18)</f>
        <v>5285741.49</v>
      </c>
      <c r="AO22" s="10">
        <f t="shared" ref="AO22:AS22" si="7">SUM(AO14:AO18)</f>
        <v>0</v>
      </c>
      <c r="AP22" s="10">
        <f t="shared" si="7"/>
        <v>2655346.35</v>
      </c>
      <c r="AQ22" s="10">
        <f t="shared" si="7"/>
        <v>2630395.14</v>
      </c>
      <c r="AR22" s="10">
        <f t="shared" si="7"/>
        <v>531069.27</v>
      </c>
      <c r="AS22" s="10">
        <f t="shared" si="7"/>
        <v>526079.02800000005</v>
      </c>
    </row>
    <row r="23" spans="1:47" s="4" customFormat="1" x14ac:dyDescent="0.25">
      <c r="A23" s="3"/>
      <c r="B23" s="3"/>
      <c r="C23" s="3"/>
      <c r="D23" s="16"/>
      <c r="E23" s="16"/>
      <c r="F23" s="16"/>
      <c r="G23" s="16"/>
      <c r="H23" s="16"/>
      <c r="I23" s="16"/>
      <c r="J23" s="6"/>
      <c r="K23" s="6"/>
      <c r="L23" s="6"/>
      <c r="M23" s="6"/>
      <c r="N23" s="6">
        <f>N22-O22</f>
        <v>856.24843287677504</v>
      </c>
      <c r="O23" s="6">
        <f>M23*20%</f>
        <v>0</v>
      </c>
      <c r="P23" s="18"/>
      <c r="Q23" s="18"/>
      <c r="R23" s="18"/>
      <c r="S23" s="18"/>
      <c r="T23" s="18">
        <f>T22-U22</f>
        <v>693.3761095891241</v>
      </c>
      <c r="U23" s="18"/>
      <c r="V23" s="29"/>
      <c r="W23" s="29"/>
      <c r="X23" s="29"/>
      <c r="Y23" s="29"/>
      <c r="Z23" s="29">
        <f>Z22-AA22</f>
        <v>7907.6143945205258</v>
      </c>
      <c r="AA23" s="29"/>
      <c r="AB23" s="6"/>
      <c r="AC23" s="6"/>
      <c r="AD23" s="6"/>
      <c r="AE23" s="6"/>
      <c r="AF23" s="6">
        <f>AF22-AG22</f>
        <v>18063.928843835602</v>
      </c>
      <c r="AG23" s="6"/>
      <c r="AH23" s="14"/>
      <c r="AI23" s="14"/>
      <c r="AJ23" s="14"/>
      <c r="AK23" s="14"/>
      <c r="AL23" s="14">
        <f>AL22-AM22</f>
        <v>16077.446986301336</v>
      </c>
      <c r="AM23" s="14"/>
      <c r="AN23" s="10"/>
      <c r="AO23" s="10"/>
      <c r="AP23" s="10"/>
      <c r="AQ23" s="10"/>
      <c r="AR23" s="10">
        <f>AR22-AS22</f>
        <v>4990.2419999999693</v>
      </c>
      <c r="AS23" s="10"/>
    </row>
    <row r="24" spans="1:47" s="4" customFormat="1" ht="25.5" x14ac:dyDescent="0.25">
      <c r="A24" s="3"/>
      <c r="B24" s="3"/>
      <c r="C24" s="3"/>
      <c r="D24" s="16"/>
      <c r="E24" s="16"/>
      <c r="F24" s="16"/>
      <c r="G24" s="16"/>
      <c r="H24" s="16"/>
      <c r="I24" s="16"/>
      <c r="J24" s="6"/>
      <c r="K24" s="6"/>
      <c r="L24" s="6"/>
      <c r="M24" s="6"/>
      <c r="N24" s="6" t="s">
        <v>16</v>
      </c>
      <c r="O24" s="6">
        <f>N22-O22</f>
        <v>856.24843287677504</v>
      </c>
      <c r="P24" s="18"/>
      <c r="Q24" s="18"/>
      <c r="R24" s="18"/>
      <c r="S24" s="18"/>
      <c r="T24" s="18" t="s">
        <v>36</v>
      </c>
      <c r="U24" s="18">
        <f>T22-U22</f>
        <v>693.3761095891241</v>
      </c>
      <c r="V24" s="29"/>
      <c r="W24" s="29"/>
      <c r="X24" s="29"/>
      <c r="Y24" s="29"/>
      <c r="Z24" s="29" t="s">
        <v>36</v>
      </c>
      <c r="AA24" s="29"/>
      <c r="AB24" s="6"/>
      <c r="AC24" s="6"/>
      <c r="AD24" s="6"/>
      <c r="AE24" s="6"/>
      <c r="AF24" s="6" t="s">
        <v>28</v>
      </c>
      <c r="AG24" s="6"/>
      <c r="AH24" s="14"/>
      <c r="AI24" s="14"/>
      <c r="AJ24" s="14"/>
      <c r="AK24" s="14"/>
      <c r="AL24" s="14" t="s">
        <v>27</v>
      </c>
      <c r="AM24" s="14">
        <f>AL22-AM22</f>
        <v>16077.446986301336</v>
      </c>
      <c r="AN24" s="10"/>
      <c r="AO24" s="10"/>
      <c r="AP24" s="10"/>
      <c r="AQ24" s="10"/>
      <c r="AR24" s="10" t="s">
        <v>27</v>
      </c>
      <c r="AS24" s="10">
        <f>AR23</f>
        <v>4990.2419999999693</v>
      </c>
    </row>
    <row r="25" spans="1:47" x14ac:dyDescent="0.25">
      <c r="A25" s="1"/>
      <c r="B25" s="1"/>
      <c r="C25" s="1"/>
      <c r="D25" s="15"/>
      <c r="E25" s="15"/>
      <c r="F25" s="15"/>
      <c r="G25" s="15" t="s">
        <v>16</v>
      </c>
      <c r="H25" s="20">
        <f>H22-I22</f>
        <v>0</v>
      </c>
      <c r="I25" s="15"/>
      <c r="J25" s="5">
        <v>0</v>
      </c>
      <c r="K25" s="5"/>
      <c r="L25" s="5"/>
      <c r="M25" s="5" t="s">
        <v>28</v>
      </c>
      <c r="N25" s="21">
        <f>O24-H25</f>
        <v>856.24843287677504</v>
      </c>
      <c r="O25" s="5"/>
      <c r="P25" s="17"/>
      <c r="Q25" s="17"/>
      <c r="R25" s="17"/>
      <c r="S25" s="17" t="s">
        <v>6</v>
      </c>
      <c r="T25" s="22">
        <f>U24-O24</f>
        <v>-162.87232328765094</v>
      </c>
      <c r="U25" s="17"/>
      <c r="V25" s="28"/>
      <c r="W25" s="28"/>
      <c r="X25" s="28"/>
      <c r="Y25" s="28" t="s">
        <v>6</v>
      </c>
      <c r="Z25" s="29">
        <f>Z23-U24</f>
        <v>7214.2382849314017</v>
      </c>
      <c r="AA25" s="28"/>
      <c r="AB25" s="5"/>
      <c r="AC25" s="5"/>
      <c r="AD25" s="5"/>
      <c r="AE25" s="5" t="s">
        <v>6</v>
      </c>
      <c r="AF25" s="6">
        <f>AF23-Z23</f>
        <v>10156.314449315076</v>
      </c>
      <c r="AG25" s="5"/>
      <c r="AH25" s="13"/>
      <c r="AI25" s="13"/>
      <c r="AJ25" s="13"/>
      <c r="AK25" s="13" t="s">
        <v>16</v>
      </c>
      <c r="AL25" s="24">
        <f>AM24-AF23</f>
        <v>-1986.4818575342651</v>
      </c>
      <c r="AM25" s="13"/>
      <c r="AN25" s="11"/>
      <c r="AO25" s="11"/>
      <c r="AP25" s="11"/>
      <c r="AQ25" s="11" t="s">
        <v>16</v>
      </c>
      <c r="AR25" s="10">
        <f>AS24-AM24</f>
        <v>-11087.204986301367</v>
      </c>
      <c r="AS25" s="11"/>
    </row>
    <row r="26" spans="1:47" s="9" customFormat="1" x14ac:dyDescent="0.25">
      <c r="A26" s="8" t="s">
        <v>10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13"/>
      <c r="AI26" s="13"/>
      <c r="AJ26" s="13"/>
      <c r="AK26" s="13"/>
      <c r="AL26" s="13"/>
      <c r="AM26" s="13"/>
    </row>
    <row r="27" spans="1:4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47" ht="38.25" x14ac:dyDescent="0.25">
      <c r="A28" s="1"/>
      <c r="B28" s="1"/>
      <c r="C28" s="1"/>
      <c r="D28" s="1"/>
      <c r="E28" s="1"/>
      <c r="F28" s="1"/>
      <c r="G28" s="1"/>
      <c r="H28" s="1"/>
      <c r="I28" s="1"/>
      <c r="J28" s="3"/>
      <c r="K28" s="3"/>
      <c r="L28" s="3"/>
      <c r="M28" s="3"/>
      <c r="N28" s="3"/>
      <c r="O28" s="1"/>
      <c r="P28" s="3"/>
      <c r="Q28" s="1"/>
      <c r="R28" s="3"/>
      <c r="S28" s="3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3"/>
      <c r="AI28" s="1"/>
      <c r="AJ28" s="1"/>
      <c r="AK28" s="1"/>
      <c r="AL28" s="1"/>
      <c r="AM28" s="1"/>
      <c r="AN28" s="2">
        <v>73548.39</v>
      </c>
      <c r="AO28" s="2" t="s">
        <v>23</v>
      </c>
    </row>
    <row r="29" spans="1:47" ht="38.25" x14ac:dyDescent="0.25">
      <c r="A29" s="1"/>
      <c r="B29" s="1"/>
      <c r="C29" s="1"/>
      <c r="D29" s="1"/>
      <c r="E29" s="1"/>
      <c r="F29" s="26" t="s">
        <v>29</v>
      </c>
      <c r="G29" s="8" t="s">
        <v>30</v>
      </c>
      <c r="H29" s="8"/>
      <c r="I29" s="1"/>
      <c r="J29" s="1"/>
      <c r="K29" s="1"/>
      <c r="L29" s="26" t="s">
        <v>29</v>
      </c>
      <c r="M29" s="8" t="s">
        <v>30</v>
      </c>
      <c r="N29" s="8"/>
      <c r="O29" s="1"/>
      <c r="P29" s="26" t="s">
        <v>29</v>
      </c>
      <c r="Q29" s="8" t="s">
        <v>30</v>
      </c>
      <c r="R29" s="8"/>
      <c r="S29" s="25">
        <v>44620</v>
      </c>
      <c r="T29" s="1"/>
      <c r="U29" s="1"/>
      <c r="V29" s="25">
        <v>44651</v>
      </c>
      <c r="W29" s="26" t="s">
        <v>29</v>
      </c>
      <c r="X29" s="8" t="s">
        <v>30</v>
      </c>
      <c r="Y29" s="8"/>
      <c r="Z29" s="1"/>
      <c r="AA29" s="1"/>
      <c r="AB29" s="1"/>
      <c r="AC29" s="26" t="s">
        <v>29</v>
      </c>
      <c r="AD29" s="8" t="s">
        <v>30</v>
      </c>
      <c r="AE29" s="8"/>
      <c r="AF29" s="25">
        <v>44742</v>
      </c>
      <c r="AG29" s="1"/>
      <c r="AH29" s="26" t="s">
        <v>29</v>
      </c>
      <c r="AI29" s="8" t="s">
        <v>30</v>
      </c>
      <c r="AJ29" s="8"/>
      <c r="AK29" s="1"/>
      <c r="AL29" s="1"/>
      <c r="AM29" s="1"/>
      <c r="AS29" s="26" t="s">
        <v>29</v>
      </c>
      <c r="AT29" s="8" t="s">
        <v>30</v>
      </c>
      <c r="AU29" s="8"/>
    </row>
    <row r="30" spans="1:47" x14ac:dyDescent="0.25">
      <c r="A30" s="1" t="s">
        <v>6</v>
      </c>
      <c r="B30" s="1"/>
      <c r="C30" s="1"/>
      <c r="D30" s="1"/>
      <c r="E30" s="1"/>
      <c r="F30" s="26">
        <f>F17</f>
        <v>0</v>
      </c>
      <c r="G30" s="8">
        <v>0</v>
      </c>
      <c r="H30" s="8"/>
      <c r="I30" s="1"/>
      <c r="J30" s="25">
        <v>44562</v>
      </c>
      <c r="K30" s="25">
        <v>44592</v>
      </c>
      <c r="L30" s="26">
        <f>F30+F2</f>
        <v>7493.48</v>
      </c>
      <c r="M30" s="8"/>
      <c r="N30" s="26"/>
      <c r="O30" s="1"/>
      <c r="P30" s="26">
        <f>L30+F3+R17+R18</f>
        <v>25787.25</v>
      </c>
      <c r="Q30" s="8"/>
      <c r="R30" s="8"/>
      <c r="S30" s="1"/>
      <c r="T30" s="1"/>
      <c r="U30" s="1"/>
      <c r="V30" s="1"/>
      <c r="W30" s="26">
        <f>P30+V17+V18+F4</f>
        <v>70156.73</v>
      </c>
      <c r="X30" s="8"/>
      <c r="Y30" s="8"/>
      <c r="Z30" s="1"/>
      <c r="AA30" s="1"/>
      <c r="AB30" s="1"/>
      <c r="AC30" s="26">
        <f>W30+F5+F6+F7</f>
        <v>122329.35</v>
      </c>
      <c r="AD30" s="26">
        <f>AC20+AC21+AE19</f>
        <v>193333.34</v>
      </c>
      <c r="AE30" s="8"/>
      <c r="AF30" s="1"/>
      <c r="AG30" s="1"/>
      <c r="AH30" s="26">
        <f>F4+AJ17+AJ18</f>
        <v>44369.48</v>
      </c>
      <c r="AI30" s="8"/>
      <c r="AJ30" s="8"/>
      <c r="AK30" s="1"/>
      <c r="AL30" s="1"/>
      <c r="AM30" s="1"/>
      <c r="AQ30" s="4"/>
      <c r="AS30" s="26">
        <f>AH30+AN31</f>
        <v>44465.440000000002</v>
      </c>
      <c r="AT30" s="26">
        <f>AI31+AN28</f>
        <v>193548.39</v>
      </c>
      <c r="AU30" s="8"/>
    </row>
    <row r="31" spans="1:47" ht="38.25" x14ac:dyDescent="0.25">
      <c r="A31" s="1" t="s">
        <v>3</v>
      </c>
      <c r="B31" s="1"/>
      <c r="C31" s="1"/>
      <c r="D31" s="1"/>
      <c r="E31" s="1"/>
      <c r="F31" s="26">
        <f>F18</f>
        <v>0</v>
      </c>
      <c r="G31" s="8"/>
      <c r="H31" s="8"/>
      <c r="I31" s="1"/>
      <c r="J31" s="1">
        <v>61702</v>
      </c>
      <c r="K31" s="1">
        <v>61702</v>
      </c>
      <c r="L31" s="26">
        <f>L15+F31</f>
        <v>43239.372164383567</v>
      </c>
      <c r="M31" s="26">
        <f>J2</f>
        <v>46451.61</v>
      </c>
      <c r="N31" s="26"/>
      <c r="O31" s="1"/>
      <c r="P31" s="26">
        <f>P15+F31</f>
        <v>144131.24054794523</v>
      </c>
      <c r="Q31" s="26">
        <f>M31+J3</f>
        <v>166451.60999999999</v>
      </c>
      <c r="R31" s="8"/>
      <c r="S31" s="1">
        <v>71903</v>
      </c>
      <c r="T31" s="1"/>
      <c r="U31" s="1"/>
      <c r="V31" s="1">
        <v>61702</v>
      </c>
      <c r="W31" s="26">
        <f>X15</f>
        <v>255832.95197260275</v>
      </c>
      <c r="X31" s="26">
        <f>Q31+J4</f>
        <v>286451.61</v>
      </c>
      <c r="Y31" s="8"/>
      <c r="Z31" s="1"/>
      <c r="AA31" s="1"/>
      <c r="AB31" s="1"/>
      <c r="AC31" s="26">
        <f>AB15+AB20+AB21</f>
        <v>807775.2442191781</v>
      </c>
      <c r="AD31" s="26">
        <f>X31+(J5+J6+J7)</f>
        <v>646451.61</v>
      </c>
      <c r="AE31" s="8"/>
      <c r="AF31" s="1">
        <v>61702</v>
      </c>
      <c r="AG31" s="1"/>
      <c r="AH31" s="26">
        <f>M4+F31</f>
        <v>111701.71142465754</v>
      </c>
      <c r="AI31" s="8">
        <f>J4</f>
        <v>120000</v>
      </c>
      <c r="AJ31" s="8"/>
      <c r="AK31" s="1">
        <v>71903</v>
      </c>
      <c r="AL31" s="1"/>
      <c r="AM31" s="1"/>
      <c r="AN31" s="2">
        <v>95.96</v>
      </c>
      <c r="AO31" s="2" t="s">
        <v>24</v>
      </c>
      <c r="AQ31" s="2">
        <v>71903</v>
      </c>
      <c r="AS31" s="26">
        <f>AN15</f>
        <v>2630395.14</v>
      </c>
      <c r="AT31" s="26">
        <v>0</v>
      </c>
      <c r="AU31" s="8"/>
    </row>
    <row r="32" spans="1:47" x14ac:dyDescent="0.25">
      <c r="A32" s="1" t="s">
        <v>4</v>
      </c>
      <c r="B32" s="1"/>
      <c r="C32" s="1"/>
      <c r="D32" s="1"/>
      <c r="E32" s="1"/>
      <c r="F32" s="26">
        <f>SUM(F30:F31)</f>
        <v>0</v>
      </c>
      <c r="G32" s="8">
        <f>SUM(G30:G31)</f>
        <v>0</v>
      </c>
      <c r="H32" s="8"/>
      <c r="I32" s="1"/>
      <c r="J32" s="1">
        <v>71903</v>
      </c>
      <c r="K32" s="1">
        <v>71903</v>
      </c>
      <c r="L32" s="26">
        <f>L31+L30</f>
        <v>50732.85216438357</v>
      </c>
      <c r="M32" s="8">
        <f>M31</f>
        <v>46451.61</v>
      </c>
      <c r="N32" s="8"/>
      <c r="O32" s="1"/>
      <c r="P32" s="26">
        <f>P30+P31</f>
        <v>169918.49054794523</v>
      </c>
      <c r="Q32" s="8">
        <f>Q31</f>
        <v>166451.60999999999</v>
      </c>
      <c r="R32" s="8"/>
      <c r="S32" s="1">
        <v>61702</v>
      </c>
      <c r="T32" s="1"/>
      <c r="U32" s="1"/>
      <c r="V32" s="1">
        <v>71903</v>
      </c>
      <c r="W32" s="26">
        <f>SUM(W30:W31)</f>
        <v>325989.68197260273</v>
      </c>
      <c r="X32" s="8">
        <f>SUM(X30:X31)</f>
        <v>286451.61</v>
      </c>
      <c r="Y32" s="8"/>
      <c r="Z32" s="1"/>
      <c r="AA32" s="1"/>
      <c r="AB32" s="1"/>
      <c r="AC32" s="26">
        <f>SUM(AC30:AC31)</f>
        <v>930104.59421917808</v>
      </c>
      <c r="AD32" s="26">
        <f>SUM(AD30:AD31)</f>
        <v>839784.95</v>
      </c>
      <c r="AE32" s="8"/>
      <c r="AF32" s="1">
        <v>71903</v>
      </c>
      <c r="AG32" s="1"/>
      <c r="AH32" s="26">
        <f>SUM(AH30:AH31)</f>
        <v>156071.19142465753</v>
      </c>
      <c r="AI32" s="8">
        <f>AI31</f>
        <v>120000</v>
      </c>
      <c r="AJ32" s="8"/>
      <c r="AK32" s="1">
        <v>61702</v>
      </c>
      <c r="AL32" s="1"/>
      <c r="AM32" s="1"/>
      <c r="AN32" s="2">
        <f>AN28-AN31</f>
        <v>73452.429999999993</v>
      </c>
      <c r="AQ32" s="2">
        <v>61702</v>
      </c>
      <c r="AS32" s="26">
        <f>SUM(AS30:AS31)</f>
        <v>2674860.58</v>
      </c>
      <c r="AT32" s="26">
        <f>AT30+AT31</f>
        <v>193548.39</v>
      </c>
      <c r="AU32" s="8"/>
    </row>
    <row r="33" spans="1:47" x14ac:dyDescent="0.25">
      <c r="A33" s="1" t="s">
        <v>5</v>
      </c>
      <c r="B33" s="1"/>
      <c r="C33" s="1"/>
      <c r="D33" s="1"/>
      <c r="E33" s="1"/>
      <c r="F33" s="27"/>
      <c r="G33" s="26">
        <f>F32-G32</f>
        <v>0</v>
      </c>
      <c r="H33" s="26">
        <f>G33*20%</f>
        <v>0</v>
      </c>
      <c r="I33" s="1"/>
      <c r="J33" s="19">
        <f>H25</f>
        <v>0</v>
      </c>
      <c r="K33" s="19">
        <f>N25</f>
        <v>856.24843287677504</v>
      </c>
      <c r="L33" s="8"/>
      <c r="M33" s="26">
        <f>L32-M32</f>
        <v>4281.2421643835696</v>
      </c>
      <c r="N33" s="26">
        <f>M33*20%</f>
        <v>856.24843287671399</v>
      </c>
      <c r="O33" s="1"/>
      <c r="P33" s="8"/>
      <c r="Q33" s="26">
        <f>P32-Q32</f>
        <v>3466.8805479452421</v>
      </c>
      <c r="R33" s="26">
        <f>Q33*20%</f>
        <v>693.3761095890485</v>
      </c>
      <c r="S33" s="3">
        <f>T25</f>
        <v>-162.87232328765094</v>
      </c>
      <c r="T33" s="1"/>
      <c r="U33" s="1"/>
      <c r="V33" s="3">
        <f>Z25</f>
        <v>7214.2382849314017</v>
      </c>
      <c r="W33" s="8"/>
      <c r="X33" s="26">
        <f>W32-X32</f>
        <v>39538.071972602746</v>
      </c>
      <c r="Y33" s="26">
        <f>X33*20%</f>
        <v>7907.6143945205495</v>
      </c>
      <c r="Z33" s="1"/>
      <c r="AA33" s="1"/>
      <c r="AB33" s="1"/>
      <c r="AC33" s="8"/>
      <c r="AD33" s="26">
        <f>AC32-AD32</f>
        <v>90319.644219178124</v>
      </c>
      <c r="AE33" s="26">
        <f>AD33*20%</f>
        <v>18063.928843835627</v>
      </c>
      <c r="AF33" s="3">
        <f>AF25</f>
        <v>10156.314449315076</v>
      </c>
      <c r="AG33" s="1"/>
      <c r="AH33" s="8"/>
      <c r="AI33" s="26">
        <f>AH32-AI32</f>
        <v>36071.191424657532</v>
      </c>
      <c r="AJ33" s="26">
        <f>AI33*20%</f>
        <v>7214.2382849315072</v>
      </c>
      <c r="AK33" s="19">
        <f>AL25</f>
        <v>-1986.4818575342651</v>
      </c>
      <c r="AL33" s="1"/>
      <c r="AM33" s="1"/>
      <c r="AQ33" s="4">
        <f>AR25</f>
        <v>-11087.204986301367</v>
      </c>
      <c r="AS33" s="8"/>
      <c r="AT33" s="26">
        <f>AS32-AT32</f>
        <v>2481312.19</v>
      </c>
      <c r="AU33" s="26">
        <f>AT33*20%</f>
        <v>496262.43800000002</v>
      </c>
    </row>
    <row r="34" spans="1:47" x14ac:dyDescent="0.25">
      <c r="A34" s="1" t="s">
        <v>35</v>
      </c>
      <c r="B34" s="1"/>
      <c r="C34" s="1"/>
      <c r="D34" s="1"/>
      <c r="E34" s="1"/>
      <c r="F34" s="3"/>
      <c r="G34" s="1"/>
      <c r="H34" s="1"/>
      <c r="I34" s="1"/>
      <c r="J34" s="3">
        <f>J33</f>
        <v>0</v>
      </c>
      <c r="K34" s="3">
        <f>J34+K33</f>
        <v>856.24843287677504</v>
      </c>
      <c r="L34" s="1"/>
      <c r="M34" s="1"/>
      <c r="N34" s="1"/>
      <c r="O34" s="1"/>
      <c r="P34" s="3"/>
      <c r="Q34" s="1"/>
      <c r="R34" s="3"/>
      <c r="S34" s="3">
        <f>K34+S33</f>
        <v>693.3761095891241</v>
      </c>
      <c r="T34" s="1"/>
      <c r="U34" s="1"/>
      <c r="V34" s="3">
        <f>S34+V33</f>
        <v>7907.6143945205258</v>
      </c>
      <c r="W34" s="1"/>
      <c r="X34" s="1"/>
      <c r="Y34" s="1"/>
      <c r="Z34" s="1"/>
      <c r="AA34" s="1"/>
      <c r="AB34" s="1"/>
      <c r="AC34" s="1"/>
      <c r="AD34" s="1"/>
      <c r="AE34" s="1"/>
      <c r="AF34" s="3">
        <f>V34+AF33</f>
        <v>18063.928843835602</v>
      </c>
      <c r="AG34" s="1"/>
      <c r="AH34" s="1"/>
      <c r="AI34" s="1"/>
      <c r="AJ34" s="1"/>
      <c r="AK34" s="3">
        <f>AF34+AK33</f>
        <v>16077.446986301336</v>
      </c>
      <c r="AL34" s="1"/>
      <c r="AM34" s="3"/>
      <c r="AQ34" s="4">
        <f>AK34+AQ33</f>
        <v>4990.2419999999693</v>
      </c>
    </row>
    <row r="35" spans="1:47" x14ac:dyDescent="0.25">
      <c r="A35" s="1" t="s">
        <v>59</v>
      </c>
      <c r="B35" s="1"/>
      <c r="C35" s="1"/>
      <c r="D35" s="1"/>
      <c r="E35" s="1"/>
      <c r="F35" s="3"/>
      <c r="G35" s="1"/>
      <c r="H35" s="1"/>
      <c r="I35" s="1"/>
      <c r="J35" s="3">
        <f>J33</f>
        <v>0</v>
      </c>
      <c r="K35" s="3">
        <f>J35+K33</f>
        <v>856.24843287677504</v>
      </c>
      <c r="L35" s="1"/>
      <c r="M35" s="1"/>
      <c r="N35" s="1"/>
      <c r="O35" s="1"/>
      <c r="P35" s="1"/>
      <c r="Q35" s="1"/>
      <c r="R35" s="3"/>
      <c r="S35" s="3">
        <f>K35+S33</f>
        <v>693.3761095891241</v>
      </c>
      <c r="T35" s="1"/>
      <c r="U35" s="1"/>
      <c r="V35" s="3">
        <f>S35+V33</f>
        <v>7907.6143945205258</v>
      </c>
      <c r="W35" s="1"/>
      <c r="X35" s="1"/>
      <c r="Y35" s="1"/>
      <c r="Z35" s="1"/>
      <c r="AA35" s="1"/>
      <c r="AB35" s="1"/>
      <c r="AC35" s="1"/>
      <c r="AD35" s="1"/>
      <c r="AE35" s="1"/>
      <c r="AF35" s="3">
        <f>V35+AF33</f>
        <v>18063.928843835602</v>
      </c>
      <c r="AG35" s="1"/>
      <c r="AH35" s="3"/>
      <c r="AI35" s="1"/>
      <c r="AJ35" s="1"/>
      <c r="AK35" s="3">
        <f>AF35+AK33</f>
        <v>16077.446986301336</v>
      </c>
      <c r="AL35" s="1"/>
      <c r="AM35" s="1"/>
      <c r="AQ35" s="4">
        <f>AK35+AQ33</f>
        <v>4990.2419999999693</v>
      </c>
    </row>
    <row r="36" spans="1:47" s="12" customFormat="1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</row>
    <row r="37" spans="1:47" s="12" customFormat="1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</row>
    <row r="38" spans="1:47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</sheetData>
  <mergeCells count="1">
    <mergeCell ref="D2:D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HristenokMI</dc:creator>
  <cp:lastModifiedBy>HristenokMI</cp:lastModifiedBy>
  <dcterms:created xsi:type="dcterms:W3CDTF">2022-10-18T11:56:39Z</dcterms:created>
  <dcterms:modified xsi:type="dcterms:W3CDTF">2022-11-02T14:35:36Z</dcterms:modified>
</cp:coreProperties>
</file>